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3"/>
  <workbookPr/>
  <mc:AlternateContent xmlns:mc="http://schemas.openxmlformats.org/markup-compatibility/2006">
    <mc:Choice Requires="x15">
      <x15ac:absPath xmlns:x15ac="http://schemas.microsoft.com/office/spreadsheetml/2010/11/ac" url="/Volumes/home/JOLabShared/Mackenzie Shipley/3 Projects/QA013.2 Lineage Analysis/BLI/QA013.2 Dbl Ref BLI_2020.08.06/"/>
    </mc:Choice>
  </mc:AlternateContent>
  <xr:revisionPtr revIDLastSave="0" documentId="13_ncr:1_{0146C814-469A-3C4D-B1C3-DE1931BB93A6}" xr6:coauthVersionLast="45" xr6:coauthVersionMax="45" xr10:uidLastSave="{00000000-0000-0000-0000-000000000000}"/>
  <bookViews>
    <workbookView xWindow="0" yWindow="440" windowWidth="25600" windowHeight="14680" tabRatio="500" xr2:uid="{00000000-000D-0000-FFFF-FFFF00000000}"/>
  </bookViews>
  <sheets>
    <sheet name="BLI Plate set-up BG505 SOSIP" sheetId="1" r:id="rId1"/>
    <sheet name="BLI set-up QA013 765 autologous" sheetId="2" r:id="rId2"/>
  </sheets>
  <definedNames>
    <definedName name="Dots_x">#REF!</definedName>
    <definedName name="Dots_y">#REF!</definedName>
    <definedName name="fold">#REF!</definedName>
    <definedName name="Layout_start_x">#REF!</definedName>
    <definedName name="Layout_start_y">#REF!</definedName>
    <definedName name="Plate_offset_x">#REF!</definedName>
    <definedName name="Plate_offset_y">#REF!</definedName>
    <definedName name="Plate_start_x">#REF!</definedName>
    <definedName name="Plate_start_y">#REF!</definedName>
    <definedName name="Plates_x">#REF!</definedName>
    <definedName name="Plates_y">#REF!</definedName>
    <definedName name="_xlnm.Print_Area" localSheetId="0">'BLI Plate set-up BG505 SOSIP'!$A:$M</definedName>
    <definedName name="Sheet_type">#REF!</definedName>
    <definedName name="start">#REF!</definedName>
    <definedName name="Str_version">#REF!</definedName>
    <definedName name="Wells_x">#REF!</definedName>
    <definedName name="Wells_y">#REF!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7" i="1" l="1"/>
  <c r="C31" i="2" l="1"/>
  <c r="G31" i="2" s="1"/>
  <c r="C30" i="2"/>
  <c r="G30" i="2" s="1"/>
  <c r="C29" i="2"/>
  <c r="G29" i="2" s="1"/>
  <c r="C28" i="2"/>
  <c r="G28" i="2" s="1"/>
  <c r="C27" i="2"/>
  <c r="G27" i="2" s="1"/>
  <c r="C26" i="2"/>
  <c r="G26" i="2" s="1"/>
  <c r="C25" i="2"/>
  <c r="G25" i="2" s="1"/>
  <c r="C31" i="1"/>
  <c r="G31" i="1" s="1"/>
  <c r="C30" i="1" l="1"/>
  <c r="C27" i="1"/>
  <c r="C29" i="1"/>
  <c r="J27" i="2"/>
  <c r="G30" i="1" l="1"/>
  <c r="G27" i="1"/>
  <c r="G29" i="1"/>
  <c r="I29" i="2"/>
  <c r="I30" i="2" s="1"/>
  <c r="I31" i="2" s="1"/>
  <c r="M25" i="2" s="1"/>
  <c r="N25" i="2" s="1"/>
  <c r="N7" i="2"/>
  <c r="N8" i="2" s="1"/>
  <c r="N9" i="2" s="1"/>
  <c r="N10" i="2" s="1"/>
  <c r="N11" i="2" s="1"/>
  <c r="C25" i="1" l="1"/>
  <c r="C26" i="1"/>
  <c r="C28" i="1"/>
  <c r="G26" i="1" l="1"/>
  <c r="G28" i="1"/>
  <c r="G25" i="1"/>
  <c r="I29" i="1" l="1"/>
  <c r="I30" i="1" s="1"/>
  <c r="I31" i="1" s="1"/>
  <c r="M25" i="1" s="1"/>
  <c r="N25" i="1" l="1"/>
  <c r="N7" i="1" l="1"/>
  <c r="N8" i="1" s="1"/>
  <c r="N9" i="1" s="1"/>
  <c r="N10" i="1" s="1"/>
  <c r="N11" i="1" s="1"/>
</calcChain>
</file>

<file path=xl/sharedStrings.xml><?xml version="1.0" encoding="utf-8"?>
<sst xmlns="http://schemas.openxmlformats.org/spreadsheetml/2006/main" count="312" uniqueCount="97">
  <si>
    <t>A</t>
  </si>
  <si>
    <t>BB</t>
  </si>
  <si>
    <t>R</t>
  </si>
  <si>
    <t>B</t>
  </si>
  <si>
    <t>C</t>
  </si>
  <si>
    <t>D</t>
  </si>
  <si>
    <t>E</t>
  </si>
  <si>
    <t>F</t>
  </si>
  <si>
    <t>G</t>
  </si>
  <si>
    <t>H</t>
  </si>
  <si>
    <t>N</t>
  </si>
  <si>
    <t>Hydrated anti-human IgG Fc Capture (AHC) or anti-human Fab-</t>
  </si>
  <si>
    <t>TWEEN 20, 0.02% sodium azide. After a stable baseline signal was established,</t>
  </si>
  <si>
    <t>antibody-immobilized tips were moved to wells containing a 2-fold dilution</t>
  </si>
  <si>
    <t>MW</t>
  </si>
  <si>
    <t>Baseline</t>
  </si>
  <si>
    <t>Loading</t>
  </si>
  <si>
    <t>Association</t>
  </si>
  <si>
    <t>Dissociation</t>
  </si>
  <si>
    <t>https://www.graphpad.com/quickcalcs/molarityform.cfm</t>
  </si>
  <si>
    <t xml:space="preserve">nM </t>
  </si>
  <si>
    <t>Determine full kinetic range</t>
  </si>
  <si>
    <t xml:space="preserve">Yes/No binding </t>
  </si>
  <si>
    <t>(desired number of moles)</t>
  </si>
  <si>
    <t>(number of grams)</t>
  </si>
  <si>
    <t>Concentration (mg/mL)</t>
  </si>
  <si>
    <t>(number of uL)</t>
  </si>
  <si>
    <t>Ab</t>
  </si>
  <si>
    <t>Antigen</t>
  </si>
  <si>
    <t>Date:</t>
  </si>
  <si>
    <t>200 µl per well</t>
  </si>
  <si>
    <t>BG505 SOSIP</t>
  </si>
  <si>
    <t>mol/L</t>
  </si>
  <si>
    <t>BG505 SOSIP 500 nM</t>
  </si>
  <si>
    <t>BG505 SOSIP 250 nM</t>
  </si>
  <si>
    <t>BG505 SOSIP 125 nM</t>
  </si>
  <si>
    <t>BG505 SOSIP 62.5 nM</t>
  </si>
  <si>
    <t>BG505 SOSIP 31.25 nM</t>
  </si>
  <si>
    <t>BG505 SOSIP 15.625 nM</t>
  </si>
  <si>
    <t>BG505 SOSIP 7.8125 nM</t>
  </si>
  <si>
    <t>Desired volume (uL)</t>
  </si>
  <si>
    <t>Vol. for 500 nM</t>
  </si>
  <si>
    <t>Volume BB</t>
  </si>
  <si>
    <t>400 uL total vol</t>
  </si>
  <si>
    <t>200 uL BB + 200 uL</t>
  </si>
  <si>
    <t>Dilution series of SOSIP</t>
  </si>
  <si>
    <t>uL to add</t>
  </si>
  <si>
    <t>total volume (uL)</t>
  </si>
  <si>
    <t>final concentration (ug/mL)</t>
  </si>
  <si>
    <t>volume BB to add (uL)</t>
  </si>
  <si>
    <t>Typical Expt. Set-Up</t>
  </si>
  <si>
    <t>concentration (ug/mL)</t>
  </si>
  <si>
    <t>Time (s)</t>
  </si>
  <si>
    <t>Shaker (rpm)</t>
  </si>
  <si>
    <t>Sensor Check</t>
  </si>
  <si>
    <t>R = Regeneration Buffer</t>
  </si>
  <si>
    <t>N = Neutralization Buffer (Octet buffer)</t>
  </si>
  <si>
    <t>BB = Octet binding buffer</t>
  </si>
  <si>
    <t>mAbs at 10 ug/ml in BB</t>
  </si>
  <si>
    <t>EVQ mat/Lmat</t>
  </si>
  <si>
    <t>QA013.765M.C1</t>
  </si>
  <si>
    <t>10E8</t>
  </si>
  <si>
    <t>1 uM =</t>
  </si>
  <si>
    <t>QA013.2 EVQ mature</t>
  </si>
  <si>
    <t>Vol. for 1 µM</t>
  </si>
  <si>
    <t>QA013.765M.C1 gp120 1000 nM</t>
  </si>
  <si>
    <t>QA013.765M.C1 gp120 500 nM</t>
  </si>
  <si>
    <t>QA013.765M.C1 gp120 250 nM</t>
  </si>
  <si>
    <t>QA013.765M.C1 gp120 125 nM</t>
  </si>
  <si>
    <t>QA013.765M.C1 gp120 62.5 nM</t>
  </si>
  <si>
    <t>QA013.765M.C1 gp120 31.25 nM</t>
  </si>
  <si>
    <t>QA013.765M.C1 gp120 15.625 nM</t>
  </si>
  <si>
    <t>2020.08.06</t>
  </si>
  <si>
    <t>QA013.2 EVQ mat/∆CDRL2</t>
  </si>
  <si>
    <t>QA013.2 EVQ mat/∆CDRL3</t>
  </si>
  <si>
    <t>QA013.2 G0/Lmat</t>
  </si>
  <si>
    <t>QA013.2 EVQ ∆CDRH1/Lmat</t>
  </si>
  <si>
    <t>QA013.2 EVQ D106V/Lmat</t>
  </si>
  <si>
    <t>QA013.2 EVQ mat/∆CDRL4</t>
  </si>
  <si>
    <t>QA013.2 EVQ mat/∆CDRL5</t>
  </si>
  <si>
    <t>QA013.2 EVQ mat/∆CDRL6</t>
  </si>
  <si>
    <t>QA013.2 EVQ mat/∆CDRL7</t>
  </si>
  <si>
    <t>QA013.2 EVQ mat/∆CDRL8</t>
  </si>
  <si>
    <t>QA013.2 EVQ mat/∆CDRL9</t>
  </si>
  <si>
    <t>EVQ mat/∆CDRL2</t>
  </si>
  <si>
    <t>EVQ mat/∆CDRL3</t>
  </si>
  <si>
    <t>G0/Lmat</t>
  </si>
  <si>
    <t>EVQ D106V/Lmat</t>
  </si>
  <si>
    <t>EVQ ∆CDRH1/Lmat</t>
  </si>
  <si>
    <t>EVQ ∆CDRH3/Lmat</t>
  </si>
  <si>
    <t>QA013.2 EVQ ∆CDRH3/Lmat</t>
  </si>
  <si>
    <t>Conc (mg/mL)</t>
  </si>
  <si>
    <t>diluted to 10 µg mL-1 in PBS (pH 7.4) supplemented with 0.1% BSA, 0.005%</t>
  </si>
  <si>
    <t>series of Env SOSIP trimer to monitor association for 3min. Tips were then</t>
  </si>
  <si>
    <t>moved back to wells containing buffer to monitor dissociation for 3 min.</t>
  </si>
  <si>
    <t>CH1 biosensors were immobilized for 80 sec with purified antibodies</t>
  </si>
  <si>
    <t>500 nM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</si>
</sst>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2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Verdana"/>
      <family val="2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Helvetica"/>
      <family val="2"/>
    </font>
    <font>
      <b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 (Body)"/>
    </font>
    <font>
      <sz val="11"/>
      <color theme="8" tint="-0.249977111117893"/>
      <name val="Calibri"/>
      <family val="2"/>
    </font>
    <font>
      <sz val="11"/>
      <color rgb="FF7030A0"/>
      <name val="Calibri"/>
      <family val="2"/>
    </font>
    <font>
      <sz val="11"/>
      <color rgb="FFFFC000"/>
      <name val="Calibri"/>
      <family val="2"/>
    </font>
    <font>
      <sz val="11"/>
      <color rgb="FF7030A0"/>
      <name val="Calibri"/>
      <family val="2"/>
      <scheme val="minor"/>
    </font>
    <font>
      <sz val="11"/>
      <color theme="7"/>
      <name val="Calibri"/>
      <family val="2"/>
    </font>
    <font>
      <sz val="11"/>
      <color theme="2" tint="-0.249977111117893"/>
      <name val="Calibri"/>
      <family val="2"/>
    </font>
    <font>
      <sz val="11"/>
      <color theme="4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8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85">
    <xf numFmtId="0" fontId="0" fillId="0" borderId="0" xfId="0"/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0" xfId="0" applyFont="1"/>
    <xf numFmtId="0" fontId="3" fillId="0" borderId="0" xfId="0" applyFont="1"/>
    <xf numFmtId="0" fontId="10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0" xfId="17" applyFont="1"/>
    <xf numFmtId="0" fontId="1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/>
    </xf>
    <xf numFmtId="0" fontId="5" fillId="0" borderId="0" xfId="0" applyFont="1" applyBorder="1"/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19" fillId="0" borderId="0" xfId="0" applyFont="1"/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1" fontId="14" fillId="0" borderId="3" xfId="0" applyNumberFormat="1" applyFont="1" applyBorder="1" applyAlignment="1">
      <alignment horizontal="center" vertical="center" wrapText="1"/>
    </xf>
    <xf numFmtId="11" fontId="14" fillId="0" borderId="1" xfId="0" applyNumberFormat="1" applyFont="1" applyBorder="1" applyAlignment="1">
      <alignment horizontal="center" vertical="center" wrapText="1"/>
    </xf>
    <xf numFmtId="11" fontId="15" fillId="0" borderId="9" xfId="0" applyNumberFormat="1" applyFont="1" applyBorder="1" applyAlignment="1">
      <alignment horizontal="center" vertical="center" wrapText="1"/>
    </xf>
    <xf numFmtId="11" fontId="17" fillId="0" borderId="9" xfId="0" applyNumberFormat="1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/>
    </xf>
    <xf numFmtId="0" fontId="20" fillId="3" borderId="3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49" fontId="3" fillId="0" borderId="1" xfId="0" quotePrefix="1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3" xfId="0" quotePrefix="1" applyFont="1" applyBorder="1" applyAlignment="1">
      <alignment horizontal="center" vertical="center" wrapText="1"/>
    </xf>
    <xf numFmtId="11" fontId="15" fillId="0" borderId="13" xfId="0" applyNumberFormat="1" applyFont="1" applyBorder="1" applyAlignment="1">
      <alignment horizontal="center" vertical="center" wrapText="1"/>
    </xf>
    <xf numFmtId="0" fontId="14" fillId="4" borderId="1" xfId="0" quotePrefix="1" applyFont="1" applyFill="1" applyBorder="1" applyAlignment="1">
      <alignment horizontal="center" vertical="center" wrapText="1"/>
    </xf>
    <xf numFmtId="0" fontId="14" fillId="4" borderId="3" xfId="0" quotePrefix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20" fillId="0" borderId="3" xfId="0" quotePrefix="1" applyFont="1" applyFill="1" applyBorder="1" applyAlignment="1">
      <alignment horizontal="center" vertical="center" wrapText="1"/>
    </xf>
    <xf numFmtId="0" fontId="20" fillId="4" borderId="3" xfId="0" quotePrefix="1" applyFont="1" applyFill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20" fillId="4" borderId="1" xfId="0" quotePrefix="1" applyFont="1" applyFill="1" applyBorder="1" applyAlignment="1">
      <alignment horizontal="center" vertical="center" wrapText="1"/>
    </xf>
    <xf numFmtId="0" fontId="20" fillId="0" borderId="1" xfId="0" quotePrefix="1" applyFont="1" applyFill="1" applyBorder="1" applyAlignment="1">
      <alignment horizontal="center" vertical="center" wrapText="1"/>
    </xf>
    <xf numFmtId="11" fontId="15" fillId="0" borderId="1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11" fontId="15" fillId="0" borderId="3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14" fillId="0" borderId="0" xfId="0" quotePrefix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11" fontId="14" fillId="0" borderId="0" xfId="0" applyNumberFormat="1" applyFont="1" applyBorder="1" applyAlignment="1">
      <alignment horizontal="center" vertical="center" wrapText="1"/>
    </xf>
    <xf numFmtId="0" fontId="14" fillId="4" borderId="0" xfId="0" quotePrefix="1" applyFont="1" applyFill="1" applyBorder="1" applyAlignment="1">
      <alignment horizontal="center" vertical="center" wrapText="1"/>
    </xf>
    <xf numFmtId="0" fontId="20" fillId="4" borderId="0" xfId="0" quotePrefix="1" applyFont="1" applyFill="1" applyBorder="1" applyAlignment="1">
      <alignment horizontal="center" vertical="center" wrapText="1"/>
    </xf>
    <xf numFmtId="0" fontId="20" fillId="0" borderId="0" xfId="0" quotePrefix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</cellXfs>
  <cellStyles count="18">
    <cellStyle name="Comma 2" xfId="1" xr:uid="{00000000-0005-0000-0000-000000000000}"/>
    <cellStyle name="Hyperlink" xfId="17" builtinId="8"/>
    <cellStyle name="Normal" xfId="0" builtinId="0"/>
    <cellStyle name="Normal 2" xfId="2" xr:uid="{00000000-0005-0000-0000-000002000000}"/>
    <cellStyle name="Normal 2 2" xfId="3" xr:uid="{00000000-0005-0000-0000-000003000000}"/>
    <cellStyle name="Normal 2 2 2" xfId="4" xr:uid="{00000000-0005-0000-0000-000004000000}"/>
    <cellStyle name="Normal 3" xfId="5" xr:uid="{00000000-0005-0000-0000-000005000000}"/>
    <cellStyle name="Normal 3 2" xfId="6" xr:uid="{00000000-0005-0000-0000-000006000000}"/>
    <cellStyle name="Normal 3 3" xfId="7" xr:uid="{00000000-0005-0000-0000-000007000000}"/>
    <cellStyle name="Normal 3 4" xfId="8" xr:uid="{00000000-0005-0000-0000-000008000000}"/>
    <cellStyle name="Normal 3 4 2" xfId="9" xr:uid="{00000000-0005-0000-0000-000009000000}"/>
    <cellStyle name="Normal 4" xfId="10" xr:uid="{00000000-0005-0000-0000-00000A000000}"/>
    <cellStyle name="Percent 2" xfId="11" xr:uid="{00000000-0005-0000-0000-00000B000000}"/>
    <cellStyle name="Percent 2 2" xfId="12" xr:uid="{00000000-0005-0000-0000-00000C000000}"/>
    <cellStyle name="Percent 2 3" xfId="13" xr:uid="{00000000-0005-0000-0000-00000D000000}"/>
    <cellStyle name="Percent 2 3 2" xfId="14" xr:uid="{00000000-0005-0000-0000-00000E000000}"/>
    <cellStyle name="Percent 2 3 2 2" xfId="15" xr:uid="{00000000-0005-0000-0000-00000F000000}"/>
    <cellStyle name="Percent 3" xfId="16" xr:uid="{00000000-0005-0000-0000-000010000000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raphpad.com/quickcalcs/molarityform.cf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raphpad.com/quickcalcs/molarityform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0"/>
  <sheetViews>
    <sheetView tabSelected="1" showRuler="0" topLeftCell="A14" zoomScaleNormal="100" workbookViewId="0">
      <selection activeCell="M31" sqref="M31"/>
    </sheetView>
  </sheetViews>
  <sheetFormatPr baseColWidth="10" defaultRowHeight="15"/>
  <cols>
    <col min="1" max="1" width="5.33203125" style="1" customWidth="1"/>
    <col min="2" max="2" width="25" style="3" customWidth="1"/>
    <col min="3" max="3" width="11.1640625" style="3" customWidth="1"/>
    <col min="4" max="4" width="11.83203125" style="3" customWidth="1"/>
    <col min="5" max="5" width="17.5" style="3" customWidth="1"/>
    <col min="6" max="6" width="11.6640625" style="3" customWidth="1"/>
    <col min="7" max="7" width="13" style="3" customWidth="1"/>
    <col min="8" max="8" width="12.33203125" style="3" customWidth="1"/>
    <col min="9" max="10" width="12.6640625" style="3" customWidth="1"/>
    <col min="11" max="11" width="12" style="3" customWidth="1"/>
    <col min="12" max="12" width="12.33203125" style="3" customWidth="1"/>
    <col min="13" max="13" width="10" style="3" customWidth="1"/>
    <col min="14" max="14" width="11.6640625" style="5" bestFit="1" customWidth="1"/>
    <col min="15" max="15" width="14.1640625" style="3" customWidth="1"/>
    <col min="16" max="16" width="18.6640625" style="3" bestFit="1" customWidth="1"/>
    <col min="17" max="16384" width="10.83203125" style="3"/>
  </cols>
  <sheetData>
    <row r="1" spans="1:16">
      <c r="A1" s="1" t="s">
        <v>29</v>
      </c>
      <c r="B1" s="2" t="s">
        <v>72</v>
      </c>
      <c r="G1" s="4" t="s">
        <v>57</v>
      </c>
    </row>
    <row r="2" spans="1:16">
      <c r="D2" s="3" t="s">
        <v>58</v>
      </c>
      <c r="G2" s="4" t="s">
        <v>56</v>
      </c>
    </row>
    <row r="3" spans="1:16" ht="16" customHeight="1">
      <c r="D3" s="3" t="s">
        <v>30</v>
      </c>
      <c r="G3" s="4" t="s">
        <v>55</v>
      </c>
      <c r="N3" s="78" t="s">
        <v>50</v>
      </c>
      <c r="O3" s="78"/>
      <c r="P3" s="78"/>
    </row>
    <row r="5" spans="1:16" ht="16" thickBot="1">
      <c r="A5" s="5"/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52">
        <v>7</v>
      </c>
      <c r="I5" s="6">
        <v>8</v>
      </c>
      <c r="J5" s="52">
        <v>9</v>
      </c>
      <c r="K5" s="52">
        <v>10</v>
      </c>
      <c r="L5" s="6">
        <v>11</v>
      </c>
      <c r="M5" s="6">
        <v>12</v>
      </c>
      <c r="N5" s="34" t="s">
        <v>20</v>
      </c>
      <c r="O5" s="35"/>
      <c r="P5" s="35" t="s">
        <v>45</v>
      </c>
    </row>
    <row r="6" spans="1:16" ht="35" customHeight="1">
      <c r="A6" s="7" t="s">
        <v>0</v>
      </c>
      <c r="B6" s="68" t="s">
        <v>1</v>
      </c>
      <c r="C6" s="54" t="s">
        <v>63</v>
      </c>
      <c r="D6" s="42" t="s">
        <v>73</v>
      </c>
      <c r="E6" s="44" t="s">
        <v>74</v>
      </c>
      <c r="F6" s="57" t="s">
        <v>75</v>
      </c>
      <c r="G6" s="61" t="s">
        <v>77</v>
      </c>
      <c r="H6" s="60" t="s">
        <v>90</v>
      </c>
      <c r="I6" s="58" t="s">
        <v>61</v>
      </c>
      <c r="J6" s="49"/>
      <c r="K6" s="55" t="s">
        <v>33</v>
      </c>
      <c r="L6" s="21" t="s">
        <v>2</v>
      </c>
      <c r="M6" s="22" t="s">
        <v>10</v>
      </c>
      <c r="N6" s="34">
        <v>500</v>
      </c>
      <c r="O6" s="79" t="s">
        <v>21</v>
      </c>
      <c r="P6" s="34" t="s">
        <v>43</v>
      </c>
    </row>
    <row r="7" spans="1:16" ht="32">
      <c r="A7" s="8" t="s">
        <v>3</v>
      </c>
      <c r="B7" s="70" t="s">
        <v>1</v>
      </c>
      <c r="C7" s="53" t="s">
        <v>63</v>
      </c>
      <c r="D7" s="43" t="s">
        <v>74</v>
      </c>
      <c r="E7" s="45" t="s">
        <v>78</v>
      </c>
      <c r="F7" s="56" t="s">
        <v>75</v>
      </c>
      <c r="G7" s="65" t="s">
        <v>77</v>
      </c>
      <c r="H7" s="66" t="s">
        <v>90</v>
      </c>
      <c r="I7" s="59" t="s">
        <v>61</v>
      </c>
      <c r="J7" s="50"/>
      <c r="K7" s="46" t="s">
        <v>34</v>
      </c>
      <c r="L7" s="23" t="s">
        <v>2</v>
      </c>
      <c r="M7" s="24" t="s">
        <v>10</v>
      </c>
      <c r="N7" s="34">
        <f>N6/2</f>
        <v>250</v>
      </c>
      <c r="O7" s="79"/>
      <c r="P7" s="34" t="s">
        <v>44</v>
      </c>
    </row>
    <row r="8" spans="1:16" ht="32">
      <c r="A8" s="8" t="s">
        <v>4</v>
      </c>
      <c r="B8" s="70" t="s">
        <v>1</v>
      </c>
      <c r="C8" s="53" t="s">
        <v>63</v>
      </c>
      <c r="D8" s="43" t="s">
        <v>78</v>
      </c>
      <c r="E8" s="45" t="s">
        <v>79</v>
      </c>
      <c r="F8" s="56" t="s">
        <v>75</v>
      </c>
      <c r="G8" s="65" t="s">
        <v>77</v>
      </c>
      <c r="H8" s="66" t="s">
        <v>90</v>
      </c>
      <c r="I8" s="59" t="s">
        <v>61</v>
      </c>
      <c r="J8" s="50"/>
      <c r="K8" s="47" t="s">
        <v>35</v>
      </c>
      <c r="L8" s="23" t="s">
        <v>2</v>
      </c>
      <c r="M8" s="24" t="s">
        <v>10</v>
      </c>
      <c r="N8" s="34">
        <f t="shared" ref="N8:N11" si="0">N7/2</f>
        <v>125</v>
      </c>
      <c r="O8" s="79"/>
      <c r="P8" s="34" t="s">
        <v>44</v>
      </c>
    </row>
    <row r="9" spans="1:16" ht="32">
      <c r="A9" s="8" t="s">
        <v>5</v>
      </c>
      <c r="B9" s="70" t="s">
        <v>1</v>
      </c>
      <c r="C9" s="53" t="s">
        <v>63</v>
      </c>
      <c r="D9" s="43" t="s">
        <v>79</v>
      </c>
      <c r="E9" s="45" t="s">
        <v>80</v>
      </c>
      <c r="F9" s="56" t="s">
        <v>75</v>
      </c>
      <c r="G9" s="65" t="s">
        <v>77</v>
      </c>
      <c r="H9" s="66" t="s">
        <v>90</v>
      </c>
      <c r="I9" s="59" t="s">
        <v>61</v>
      </c>
      <c r="J9" s="50"/>
      <c r="K9" s="47" t="s">
        <v>36</v>
      </c>
      <c r="L9" s="23" t="s">
        <v>2</v>
      </c>
      <c r="M9" s="24" t="s">
        <v>10</v>
      </c>
      <c r="N9" s="34">
        <f t="shared" si="0"/>
        <v>62.5</v>
      </c>
      <c r="O9" s="79"/>
      <c r="P9" s="34" t="s">
        <v>44</v>
      </c>
    </row>
    <row r="10" spans="1:16" ht="32">
      <c r="A10" s="8" t="s">
        <v>6</v>
      </c>
      <c r="B10" s="70" t="s">
        <v>1</v>
      </c>
      <c r="C10" s="53" t="s">
        <v>63</v>
      </c>
      <c r="D10" s="43" t="s">
        <v>80</v>
      </c>
      <c r="E10" s="45" t="s">
        <v>81</v>
      </c>
      <c r="F10" s="56" t="s">
        <v>75</v>
      </c>
      <c r="G10" s="65" t="s">
        <v>77</v>
      </c>
      <c r="H10" s="66" t="s">
        <v>90</v>
      </c>
      <c r="I10" s="59" t="s">
        <v>61</v>
      </c>
      <c r="J10" s="50"/>
      <c r="K10" s="47" t="s">
        <v>37</v>
      </c>
      <c r="L10" s="23" t="s">
        <v>2</v>
      </c>
      <c r="M10" s="24" t="s">
        <v>10</v>
      </c>
      <c r="N10" s="34">
        <f t="shared" si="0"/>
        <v>31.25</v>
      </c>
      <c r="O10" s="79"/>
      <c r="P10" s="34" t="s">
        <v>44</v>
      </c>
    </row>
    <row r="11" spans="1:16" ht="32">
      <c r="A11" s="8" t="s">
        <v>7</v>
      </c>
      <c r="B11" s="70" t="s">
        <v>1</v>
      </c>
      <c r="C11" s="53" t="s">
        <v>63</v>
      </c>
      <c r="D11" s="43" t="s">
        <v>81</v>
      </c>
      <c r="E11" s="45" t="s">
        <v>82</v>
      </c>
      <c r="F11" s="56" t="s">
        <v>75</v>
      </c>
      <c r="G11" s="65" t="s">
        <v>77</v>
      </c>
      <c r="H11" s="66" t="s">
        <v>90</v>
      </c>
      <c r="I11" s="59" t="s">
        <v>61</v>
      </c>
      <c r="J11" s="50"/>
      <c r="K11" s="47" t="s">
        <v>38</v>
      </c>
      <c r="L11" s="23" t="s">
        <v>2</v>
      </c>
      <c r="M11" s="24" t="s">
        <v>10</v>
      </c>
      <c r="N11" s="34">
        <f t="shared" si="0"/>
        <v>15.625</v>
      </c>
      <c r="O11" s="79"/>
      <c r="P11" s="34" t="s">
        <v>44</v>
      </c>
    </row>
    <row r="12" spans="1:16" ht="32">
      <c r="A12" s="8" t="s">
        <v>8</v>
      </c>
      <c r="B12" s="70" t="s">
        <v>1</v>
      </c>
      <c r="C12" s="53" t="s">
        <v>63</v>
      </c>
      <c r="D12" s="43" t="s">
        <v>82</v>
      </c>
      <c r="E12" s="45" t="s">
        <v>83</v>
      </c>
      <c r="F12" s="56" t="s">
        <v>75</v>
      </c>
      <c r="G12" s="65" t="s">
        <v>77</v>
      </c>
      <c r="H12" s="66" t="s">
        <v>90</v>
      </c>
      <c r="I12" s="59" t="s">
        <v>61</v>
      </c>
      <c r="J12" s="50"/>
      <c r="K12" s="47" t="s">
        <v>39</v>
      </c>
      <c r="L12" s="23" t="s">
        <v>2</v>
      </c>
      <c r="M12" s="24" t="s">
        <v>10</v>
      </c>
      <c r="N12" s="34">
        <v>250</v>
      </c>
      <c r="O12" s="34" t="s">
        <v>22</v>
      </c>
      <c r="P12" s="34" t="s">
        <v>44</v>
      </c>
    </row>
    <row r="13" spans="1:16" ht="16" thickBot="1">
      <c r="A13" s="8" t="s">
        <v>9</v>
      </c>
      <c r="B13" s="62" t="s">
        <v>1</v>
      </c>
      <c r="C13" s="48" t="s">
        <v>1</v>
      </c>
      <c r="D13" s="48" t="s">
        <v>1</v>
      </c>
      <c r="E13" s="48" t="s">
        <v>1</v>
      </c>
      <c r="F13" s="48" t="s">
        <v>1</v>
      </c>
      <c r="G13" s="48" t="s">
        <v>1</v>
      </c>
      <c r="H13" s="48" t="s">
        <v>1</v>
      </c>
      <c r="I13" s="48" t="s">
        <v>1</v>
      </c>
      <c r="J13" s="48" t="s">
        <v>1</v>
      </c>
      <c r="K13" s="20" t="s">
        <v>1</v>
      </c>
      <c r="L13" s="25" t="s">
        <v>2</v>
      </c>
      <c r="M13" s="26" t="s">
        <v>10</v>
      </c>
    </row>
    <row r="16" spans="1:16">
      <c r="B16" s="11" t="s">
        <v>11</v>
      </c>
      <c r="H16" s="39"/>
      <c r="I16" s="40" t="s">
        <v>52</v>
      </c>
      <c r="J16" s="41" t="s">
        <v>53</v>
      </c>
    </row>
    <row r="17" spans="2:16">
      <c r="B17" s="11" t="s">
        <v>95</v>
      </c>
      <c r="H17" s="39" t="s">
        <v>54</v>
      </c>
      <c r="I17" s="40">
        <v>30</v>
      </c>
      <c r="J17" s="41">
        <v>1000</v>
      </c>
    </row>
    <row r="18" spans="2:16">
      <c r="B18" s="11" t="s">
        <v>92</v>
      </c>
      <c r="F18" s="13"/>
      <c r="H18" s="39" t="s">
        <v>15</v>
      </c>
      <c r="I18" s="40">
        <v>30</v>
      </c>
      <c r="J18" s="41">
        <v>1000</v>
      </c>
    </row>
    <row r="19" spans="2:16">
      <c r="B19" s="11" t="s">
        <v>12</v>
      </c>
      <c r="F19" s="13"/>
      <c r="H19" s="39" t="s">
        <v>16</v>
      </c>
      <c r="I19" s="40">
        <v>80</v>
      </c>
      <c r="J19" s="41">
        <v>600</v>
      </c>
    </row>
    <row r="20" spans="2:16">
      <c r="B20" s="11" t="s">
        <v>13</v>
      </c>
      <c r="H20" s="39" t="s">
        <v>17</v>
      </c>
      <c r="I20" s="40">
        <v>180</v>
      </c>
      <c r="J20" s="41">
        <v>600</v>
      </c>
    </row>
    <row r="21" spans="2:16">
      <c r="B21" s="11" t="s">
        <v>93</v>
      </c>
      <c r="H21" s="39" t="s">
        <v>18</v>
      </c>
      <c r="I21" s="40">
        <v>180</v>
      </c>
      <c r="J21" s="41">
        <v>600</v>
      </c>
    </row>
    <row r="22" spans="2:16">
      <c r="B22" s="11" t="s">
        <v>94</v>
      </c>
    </row>
    <row r="23" spans="2:16">
      <c r="N23" s="3"/>
    </row>
    <row r="24" spans="2:16" ht="49" customHeight="1">
      <c r="B24" s="14" t="s">
        <v>27</v>
      </c>
      <c r="C24" s="14" t="s">
        <v>46</v>
      </c>
      <c r="D24" s="14" t="s">
        <v>51</v>
      </c>
      <c r="E24" s="14" t="s">
        <v>47</v>
      </c>
      <c r="F24" s="14" t="s">
        <v>48</v>
      </c>
      <c r="G24" s="14" t="s">
        <v>49</v>
      </c>
      <c r="I24" s="15" t="s">
        <v>28</v>
      </c>
      <c r="J24" s="14" t="s">
        <v>40</v>
      </c>
      <c r="K24" s="10" t="s">
        <v>14</v>
      </c>
      <c r="L24" s="14" t="s">
        <v>25</v>
      </c>
      <c r="M24" s="14" t="s">
        <v>41</v>
      </c>
      <c r="N24" s="16" t="s">
        <v>42</v>
      </c>
      <c r="O24" s="5"/>
    </row>
    <row r="25" spans="2:16">
      <c r="B25" s="10" t="s">
        <v>59</v>
      </c>
      <c r="C25" s="36">
        <f t="shared" ref="C25:C28" si="1">(F25*E25)/D25</f>
        <v>51.369863013698627</v>
      </c>
      <c r="D25" s="10">
        <v>292</v>
      </c>
      <c r="E25" s="10">
        <v>1500</v>
      </c>
      <c r="F25" s="10">
        <v>10</v>
      </c>
      <c r="G25" s="36">
        <f t="shared" ref="G25:G28" si="2">E25-C25</f>
        <v>1448.6301369863013</v>
      </c>
      <c r="I25" s="9" t="s">
        <v>31</v>
      </c>
      <c r="J25" s="18">
        <v>410</v>
      </c>
      <c r="K25" s="18">
        <v>354902.2</v>
      </c>
      <c r="L25" s="18">
        <v>2.41</v>
      </c>
      <c r="M25" s="27">
        <f>I31</f>
        <v>30.188776348547716</v>
      </c>
      <c r="N25" s="28">
        <f>J25-M25</f>
        <v>379.81122365145228</v>
      </c>
      <c r="O25" s="5"/>
    </row>
    <row r="26" spans="2:16">
      <c r="B26" s="10" t="s">
        <v>84</v>
      </c>
      <c r="C26" s="36">
        <f t="shared" si="1"/>
        <v>34.403669724770644</v>
      </c>
      <c r="D26" s="10">
        <v>436</v>
      </c>
      <c r="E26" s="10">
        <v>1500</v>
      </c>
      <c r="F26" s="10">
        <v>10</v>
      </c>
      <c r="G26" s="36">
        <f t="shared" si="2"/>
        <v>1465.5963302752293</v>
      </c>
      <c r="K26" s="12"/>
      <c r="M26" s="17" t="s">
        <v>19</v>
      </c>
      <c r="N26" s="3"/>
    </row>
    <row r="27" spans="2:16">
      <c r="B27" s="10" t="s">
        <v>85</v>
      </c>
      <c r="C27" s="36">
        <f t="shared" si="1"/>
        <v>34.965034965034967</v>
      </c>
      <c r="D27" s="10">
        <v>429</v>
      </c>
      <c r="E27" s="10">
        <v>1500</v>
      </c>
      <c r="F27" s="10">
        <v>10</v>
      </c>
      <c r="G27" s="36">
        <f t="shared" ref="G27" si="3">E27-C27</f>
        <v>1465.0349650349651</v>
      </c>
      <c r="I27" s="30" t="s">
        <v>96</v>
      </c>
      <c r="J27" s="30">
        <f>500/(10^9)</f>
        <v>4.9999999999999998E-7</v>
      </c>
      <c r="K27" s="33" t="s">
        <v>32</v>
      </c>
      <c r="N27" s="3"/>
    </row>
    <row r="28" spans="2:16">
      <c r="B28" s="10" t="s">
        <v>86</v>
      </c>
      <c r="C28" s="36">
        <f t="shared" si="1"/>
        <v>47.923322683706068</v>
      </c>
      <c r="D28" s="10">
        <v>313</v>
      </c>
      <c r="E28" s="10">
        <v>1500</v>
      </c>
      <c r="F28" s="10">
        <v>10</v>
      </c>
      <c r="G28" s="36">
        <f t="shared" si="2"/>
        <v>1452.0766773162939</v>
      </c>
      <c r="I28" s="80"/>
      <c r="J28" s="81"/>
      <c r="K28" s="82"/>
      <c r="N28" s="3"/>
      <c r="O28" s="5"/>
    </row>
    <row r="29" spans="2:16">
      <c r="B29" s="51" t="s">
        <v>87</v>
      </c>
      <c r="C29" s="36">
        <f t="shared" ref="C29" si="4">(F29*E29)/D29</f>
        <v>31.446540880503143</v>
      </c>
      <c r="D29" s="10">
        <v>477</v>
      </c>
      <c r="E29" s="10">
        <v>1500</v>
      </c>
      <c r="F29" s="10">
        <v>10</v>
      </c>
      <c r="G29" s="36">
        <f t="shared" ref="G29" si="5">E29-C29</f>
        <v>1468.5534591194969</v>
      </c>
      <c r="I29" s="31">
        <f>J25*J27/(10^6)</f>
        <v>2.0499999999999999E-10</v>
      </c>
      <c r="J29" s="83" t="s">
        <v>23</v>
      </c>
      <c r="K29" s="84"/>
      <c r="L29" s="12"/>
      <c r="N29" s="3"/>
      <c r="O29" s="5"/>
    </row>
    <row r="30" spans="2:16">
      <c r="B30" s="51" t="s">
        <v>89</v>
      </c>
      <c r="C30" s="36">
        <f t="shared" ref="C30" si="6">(F30*E30)/D30</f>
        <v>66.964285714285708</v>
      </c>
      <c r="D30" s="10">
        <v>224</v>
      </c>
      <c r="E30" s="10">
        <v>1500</v>
      </c>
      <c r="F30" s="10">
        <v>10</v>
      </c>
      <c r="G30" s="36">
        <f t="shared" ref="G30" si="7">E30-C30</f>
        <v>1433.0357142857142</v>
      </c>
      <c r="I30" s="31">
        <f>I29*K25</f>
        <v>7.2754950999999996E-5</v>
      </c>
      <c r="J30" s="83" t="s">
        <v>24</v>
      </c>
      <c r="K30" s="84"/>
      <c r="N30" s="3"/>
      <c r="P30" s="5"/>
    </row>
    <row r="31" spans="2:16">
      <c r="B31" s="51" t="s">
        <v>61</v>
      </c>
      <c r="C31" s="36">
        <f t="shared" ref="C31" si="8">(F31*E31)/D31</f>
        <v>15</v>
      </c>
      <c r="D31" s="10">
        <v>1000</v>
      </c>
      <c r="E31" s="10">
        <v>1500</v>
      </c>
      <c r="F31" s="10">
        <v>10</v>
      </c>
      <c r="G31" s="36">
        <f t="shared" ref="G31" si="9">E31-C31</f>
        <v>1485</v>
      </c>
      <c r="I31" s="32">
        <f>(I30/L25)*10^6</f>
        <v>30.188776348547716</v>
      </c>
      <c r="J31" s="83" t="s">
        <v>26</v>
      </c>
      <c r="K31" s="84"/>
      <c r="P31" s="5"/>
    </row>
    <row r="32" spans="2:16">
      <c r="B32" s="29"/>
      <c r="I32" s="5"/>
      <c r="J32" s="12"/>
      <c r="K32" s="12"/>
      <c r="P32" s="5"/>
    </row>
    <row r="33" spans="2:11">
      <c r="B33" s="71"/>
      <c r="J33" s="12"/>
      <c r="K33" s="12"/>
    </row>
    <row r="34" spans="2:11">
      <c r="B34" s="72"/>
      <c r="J34" s="12"/>
      <c r="K34" s="12"/>
    </row>
    <row r="35" spans="2:11">
      <c r="B35" s="73"/>
      <c r="J35" s="12"/>
      <c r="K35" s="12"/>
    </row>
    <row r="36" spans="2:11">
      <c r="B36" s="74"/>
      <c r="I36" s="12"/>
      <c r="J36" s="12"/>
      <c r="K36" s="12"/>
    </row>
    <row r="37" spans="2:11">
      <c r="B37" s="75"/>
      <c r="I37" s="12"/>
      <c r="J37" s="12"/>
      <c r="K37" s="12"/>
    </row>
    <row r="38" spans="2:11">
      <c r="B38" s="76"/>
      <c r="H38" s="12"/>
      <c r="I38" s="12"/>
      <c r="J38" s="12"/>
      <c r="K38" s="12"/>
    </row>
    <row r="39" spans="2:11">
      <c r="B39" s="77"/>
      <c r="H39" s="12"/>
    </row>
    <row r="40" spans="2:11">
      <c r="B40" s="29"/>
      <c r="H40" s="12"/>
    </row>
  </sheetData>
  <mergeCells count="6">
    <mergeCell ref="N3:P3"/>
    <mergeCell ref="O6:O11"/>
    <mergeCell ref="I28:K28"/>
    <mergeCell ref="J31:K31"/>
    <mergeCell ref="J30:K30"/>
    <mergeCell ref="J29:K29"/>
  </mergeCells>
  <phoneticPr fontId="12" type="noConversion"/>
  <hyperlinks>
    <hyperlink ref="M26" r:id="rId1" xr:uid="{A677C852-23A0-1B48-91B5-57B6BA6A77ED}"/>
  </hyperlinks>
  <pageMargins left="0.7" right="0.7" top="0.75" bottom="0.75" header="0.3" footer="0.3"/>
  <pageSetup scale="68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71EAE-3D77-0640-80EF-D89433F41DAC}">
  <dimension ref="A1:P48"/>
  <sheetViews>
    <sheetView workbookViewId="0">
      <selection activeCell="M15" sqref="M15"/>
    </sheetView>
  </sheetViews>
  <sheetFormatPr baseColWidth="10" defaultRowHeight="15"/>
  <cols>
    <col min="1" max="1" width="5.33203125" style="1" customWidth="1"/>
    <col min="2" max="2" width="25" style="3" customWidth="1"/>
    <col min="3" max="3" width="11.1640625" style="3" customWidth="1"/>
    <col min="4" max="4" width="13.1640625" style="3" customWidth="1"/>
    <col min="5" max="5" width="16.83203125" style="3" customWidth="1"/>
    <col min="6" max="6" width="14.1640625" style="3" customWidth="1"/>
    <col min="7" max="7" width="13" style="3" customWidth="1"/>
    <col min="8" max="8" width="12.33203125" style="3" customWidth="1"/>
    <col min="9" max="9" width="13.5" style="3" customWidth="1"/>
    <col min="10" max="10" width="10.33203125" style="3" customWidth="1"/>
    <col min="11" max="11" width="15.33203125" style="3" customWidth="1"/>
    <col min="12" max="12" width="10" style="3" customWidth="1"/>
    <col min="13" max="13" width="8" style="3" customWidth="1"/>
    <col min="14" max="14" width="11.6640625" style="5" bestFit="1" customWidth="1"/>
    <col min="15" max="15" width="14.1640625" style="3" customWidth="1"/>
    <col min="16" max="16" width="18.6640625" style="3" bestFit="1" customWidth="1"/>
    <col min="17" max="16384" width="10.83203125" style="3"/>
  </cols>
  <sheetData>
    <row r="1" spans="1:16">
      <c r="A1" s="1" t="s">
        <v>29</v>
      </c>
      <c r="B1" s="2" t="s">
        <v>72</v>
      </c>
      <c r="G1" s="4" t="s">
        <v>57</v>
      </c>
    </row>
    <row r="2" spans="1:16">
      <c r="D2" s="3" t="s">
        <v>58</v>
      </c>
      <c r="G2" s="4" t="s">
        <v>56</v>
      </c>
    </row>
    <row r="3" spans="1:16" ht="16" customHeight="1">
      <c r="D3" s="3" t="s">
        <v>30</v>
      </c>
      <c r="G3" s="4" t="s">
        <v>55</v>
      </c>
      <c r="N3" s="78" t="s">
        <v>50</v>
      </c>
      <c r="O3" s="78"/>
      <c r="P3" s="78"/>
    </row>
    <row r="5" spans="1:16" ht="16" thickBot="1">
      <c r="A5" s="5"/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52">
        <v>7</v>
      </c>
      <c r="I5" s="6">
        <v>8</v>
      </c>
      <c r="J5" s="52">
        <v>9</v>
      </c>
      <c r="K5" s="52">
        <v>10</v>
      </c>
      <c r="L5" s="6">
        <v>11</v>
      </c>
      <c r="M5" s="6">
        <v>12</v>
      </c>
      <c r="N5" s="34" t="s">
        <v>20</v>
      </c>
      <c r="O5" s="35"/>
      <c r="P5" s="35" t="s">
        <v>45</v>
      </c>
    </row>
    <row r="6" spans="1:16" ht="35" customHeight="1">
      <c r="A6" s="7" t="s">
        <v>0</v>
      </c>
      <c r="B6" s="68" t="s">
        <v>1</v>
      </c>
      <c r="C6" s="54" t="s">
        <v>63</v>
      </c>
      <c r="D6" s="42" t="s">
        <v>73</v>
      </c>
      <c r="E6" s="44" t="s">
        <v>74</v>
      </c>
      <c r="F6" s="57" t="s">
        <v>75</v>
      </c>
      <c r="G6" s="61" t="s">
        <v>77</v>
      </c>
      <c r="H6" s="60" t="s">
        <v>76</v>
      </c>
      <c r="I6" s="58" t="s">
        <v>61</v>
      </c>
      <c r="J6" s="49"/>
      <c r="K6" s="69" t="s">
        <v>65</v>
      </c>
      <c r="L6" s="21" t="s">
        <v>2</v>
      </c>
      <c r="M6" s="22" t="s">
        <v>10</v>
      </c>
      <c r="N6" s="34">
        <v>500</v>
      </c>
      <c r="O6" s="79" t="s">
        <v>21</v>
      </c>
      <c r="P6" s="34" t="s">
        <v>43</v>
      </c>
    </row>
    <row r="7" spans="1:16" ht="32">
      <c r="A7" s="8" t="s">
        <v>3</v>
      </c>
      <c r="B7" s="70" t="s">
        <v>1</v>
      </c>
      <c r="C7" s="53" t="s">
        <v>63</v>
      </c>
      <c r="D7" s="43" t="s">
        <v>73</v>
      </c>
      <c r="E7" s="45" t="s">
        <v>74</v>
      </c>
      <c r="F7" s="56" t="s">
        <v>75</v>
      </c>
      <c r="G7" s="65" t="s">
        <v>77</v>
      </c>
      <c r="H7" s="66" t="s">
        <v>76</v>
      </c>
      <c r="I7" s="59" t="s">
        <v>61</v>
      </c>
      <c r="J7" s="50"/>
      <c r="K7" s="67" t="s">
        <v>66</v>
      </c>
      <c r="L7" s="23" t="s">
        <v>2</v>
      </c>
      <c r="M7" s="24" t="s">
        <v>10</v>
      </c>
      <c r="N7" s="34">
        <f>N6/2</f>
        <v>250</v>
      </c>
      <c r="O7" s="79"/>
      <c r="P7" s="34" t="s">
        <v>44</v>
      </c>
    </row>
    <row r="8" spans="1:16" ht="32">
      <c r="A8" s="8" t="s">
        <v>4</v>
      </c>
      <c r="B8" s="70" t="s">
        <v>1</v>
      </c>
      <c r="C8" s="53" t="s">
        <v>63</v>
      </c>
      <c r="D8" s="43" t="s">
        <v>73</v>
      </c>
      <c r="E8" s="45" t="s">
        <v>74</v>
      </c>
      <c r="F8" s="56" t="s">
        <v>75</v>
      </c>
      <c r="G8" s="65" t="s">
        <v>77</v>
      </c>
      <c r="H8" s="66" t="s">
        <v>76</v>
      </c>
      <c r="I8" s="59" t="s">
        <v>61</v>
      </c>
      <c r="J8" s="50"/>
      <c r="K8" s="67" t="s">
        <v>67</v>
      </c>
      <c r="L8" s="23" t="s">
        <v>2</v>
      </c>
      <c r="M8" s="24" t="s">
        <v>10</v>
      </c>
      <c r="N8" s="34">
        <f t="shared" ref="N8:N11" si="0">N7/2</f>
        <v>125</v>
      </c>
      <c r="O8" s="79"/>
      <c r="P8" s="34" t="s">
        <v>44</v>
      </c>
    </row>
    <row r="9" spans="1:16" ht="32">
      <c r="A9" s="8" t="s">
        <v>5</v>
      </c>
      <c r="B9" s="70" t="s">
        <v>1</v>
      </c>
      <c r="C9" s="53" t="s">
        <v>63</v>
      </c>
      <c r="D9" s="43" t="s">
        <v>73</v>
      </c>
      <c r="E9" s="45" t="s">
        <v>74</v>
      </c>
      <c r="F9" s="56" t="s">
        <v>75</v>
      </c>
      <c r="G9" s="65" t="s">
        <v>77</v>
      </c>
      <c r="H9" s="66" t="s">
        <v>76</v>
      </c>
      <c r="I9" s="59" t="s">
        <v>61</v>
      </c>
      <c r="J9" s="50"/>
      <c r="K9" s="67" t="s">
        <v>68</v>
      </c>
      <c r="L9" s="23" t="s">
        <v>2</v>
      </c>
      <c r="M9" s="24" t="s">
        <v>10</v>
      </c>
      <c r="N9" s="34">
        <f t="shared" si="0"/>
        <v>62.5</v>
      </c>
      <c r="O9" s="79"/>
      <c r="P9" s="34" t="s">
        <v>44</v>
      </c>
    </row>
    <row r="10" spans="1:16" ht="32">
      <c r="A10" s="8" t="s">
        <v>6</v>
      </c>
      <c r="B10" s="70" t="s">
        <v>1</v>
      </c>
      <c r="C10" s="53" t="s">
        <v>63</v>
      </c>
      <c r="D10" s="43" t="s">
        <v>73</v>
      </c>
      <c r="E10" s="45" t="s">
        <v>74</v>
      </c>
      <c r="F10" s="56" t="s">
        <v>75</v>
      </c>
      <c r="G10" s="65" t="s">
        <v>77</v>
      </c>
      <c r="H10" s="66" t="s">
        <v>76</v>
      </c>
      <c r="I10" s="59" t="s">
        <v>61</v>
      </c>
      <c r="J10" s="50"/>
      <c r="K10" s="67" t="s">
        <v>69</v>
      </c>
      <c r="L10" s="23" t="s">
        <v>2</v>
      </c>
      <c r="M10" s="24" t="s">
        <v>10</v>
      </c>
      <c r="N10" s="34">
        <f t="shared" si="0"/>
        <v>31.25</v>
      </c>
      <c r="O10" s="79"/>
      <c r="P10" s="34" t="s">
        <v>44</v>
      </c>
    </row>
    <row r="11" spans="1:16" ht="32">
      <c r="A11" s="8" t="s">
        <v>7</v>
      </c>
      <c r="B11" s="70" t="s">
        <v>1</v>
      </c>
      <c r="C11" s="53" t="s">
        <v>63</v>
      </c>
      <c r="D11" s="43" t="s">
        <v>73</v>
      </c>
      <c r="E11" s="45" t="s">
        <v>74</v>
      </c>
      <c r="F11" s="56" t="s">
        <v>75</v>
      </c>
      <c r="G11" s="65" t="s">
        <v>77</v>
      </c>
      <c r="H11" s="66" t="s">
        <v>76</v>
      </c>
      <c r="I11" s="59" t="s">
        <v>61</v>
      </c>
      <c r="J11" s="50"/>
      <c r="K11" s="67" t="s">
        <v>70</v>
      </c>
      <c r="L11" s="23" t="s">
        <v>2</v>
      </c>
      <c r="M11" s="24" t="s">
        <v>10</v>
      </c>
      <c r="N11" s="34">
        <f t="shared" si="0"/>
        <v>15.625</v>
      </c>
      <c r="O11" s="79"/>
      <c r="P11" s="34" t="s">
        <v>44</v>
      </c>
    </row>
    <row r="12" spans="1:16" ht="32">
      <c r="A12" s="8" t="s">
        <v>8</v>
      </c>
      <c r="B12" s="70" t="s">
        <v>1</v>
      </c>
      <c r="C12" s="53" t="s">
        <v>63</v>
      </c>
      <c r="D12" s="43" t="s">
        <v>73</v>
      </c>
      <c r="E12" s="45" t="s">
        <v>74</v>
      </c>
      <c r="F12" s="56" t="s">
        <v>75</v>
      </c>
      <c r="G12" s="65" t="s">
        <v>77</v>
      </c>
      <c r="H12" s="66" t="s">
        <v>76</v>
      </c>
      <c r="I12" s="59" t="s">
        <v>61</v>
      </c>
      <c r="J12" s="50"/>
      <c r="K12" s="67" t="s">
        <v>71</v>
      </c>
      <c r="L12" s="23" t="s">
        <v>2</v>
      </c>
      <c r="M12" s="24" t="s">
        <v>10</v>
      </c>
      <c r="N12" s="34">
        <v>250</v>
      </c>
      <c r="O12" s="34" t="s">
        <v>22</v>
      </c>
      <c r="P12" s="34" t="s">
        <v>44</v>
      </c>
    </row>
    <row r="13" spans="1:16" ht="16" thickBot="1">
      <c r="A13" s="8" t="s">
        <v>9</v>
      </c>
      <c r="B13" s="62" t="s">
        <v>1</v>
      </c>
      <c r="C13" s="48" t="s">
        <v>1</v>
      </c>
      <c r="D13" s="48" t="s">
        <v>1</v>
      </c>
      <c r="E13" s="48" t="s">
        <v>1</v>
      </c>
      <c r="F13" s="48" t="s">
        <v>1</v>
      </c>
      <c r="G13" s="48" t="s">
        <v>1</v>
      </c>
      <c r="H13" s="48" t="s">
        <v>1</v>
      </c>
      <c r="I13" s="48" t="s">
        <v>1</v>
      </c>
      <c r="J13" s="48" t="s">
        <v>1</v>
      </c>
      <c r="K13" s="48" t="s">
        <v>1</v>
      </c>
      <c r="L13" s="63" t="s">
        <v>2</v>
      </c>
      <c r="M13" s="64" t="s">
        <v>10</v>
      </c>
    </row>
    <row r="16" spans="1:16">
      <c r="B16" s="11" t="s">
        <v>11</v>
      </c>
      <c r="H16" s="39"/>
      <c r="I16" s="40" t="s">
        <v>52</v>
      </c>
      <c r="J16" s="41" t="s">
        <v>53</v>
      </c>
    </row>
    <row r="17" spans="2:16">
      <c r="B17" s="11" t="s">
        <v>95</v>
      </c>
      <c r="H17" s="39" t="s">
        <v>54</v>
      </c>
      <c r="I17" s="40">
        <v>30</v>
      </c>
      <c r="J17" s="41">
        <v>1000</v>
      </c>
    </row>
    <row r="18" spans="2:16">
      <c r="B18" s="11" t="s">
        <v>92</v>
      </c>
      <c r="F18" s="13"/>
      <c r="H18" s="39" t="s">
        <v>15</v>
      </c>
      <c r="I18" s="40">
        <v>30</v>
      </c>
      <c r="J18" s="41">
        <v>1000</v>
      </c>
    </row>
    <row r="19" spans="2:16">
      <c r="B19" s="11" t="s">
        <v>12</v>
      </c>
      <c r="F19" s="13"/>
      <c r="H19" s="39" t="s">
        <v>16</v>
      </c>
      <c r="I19" s="40">
        <v>80</v>
      </c>
      <c r="J19" s="41">
        <v>600</v>
      </c>
    </row>
    <row r="20" spans="2:16">
      <c r="B20" s="11" t="s">
        <v>13</v>
      </c>
      <c r="H20" s="39" t="s">
        <v>17</v>
      </c>
      <c r="I20" s="40">
        <v>180</v>
      </c>
      <c r="J20" s="41">
        <v>600</v>
      </c>
    </row>
    <row r="21" spans="2:16">
      <c r="B21" s="11" t="s">
        <v>93</v>
      </c>
      <c r="H21" s="39" t="s">
        <v>18</v>
      </c>
      <c r="I21" s="40">
        <v>180</v>
      </c>
      <c r="J21" s="41">
        <v>600</v>
      </c>
    </row>
    <row r="22" spans="2:16">
      <c r="B22" s="11" t="s">
        <v>94</v>
      </c>
    </row>
    <row r="23" spans="2:16">
      <c r="N23" s="3"/>
    </row>
    <row r="24" spans="2:16" ht="49" customHeight="1">
      <c r="B24" s="14" t="s">
        <v>27</v>
      </c>
      <c r="C24" s="14" t="s">
        <v>46</v>
      </c>
      <c r="D24" s="14" t="s">
        <v>51</v>
      </c>
      <c r="E24" s="14" t="s">
        <v>47</v>
      </c>
      <c r="F24" s="14" t="s">
        <v>48</v>
      </c>
      <c r="G24" s="14" t="s">
        <v>49</v>
      </c>
      <c r="I24" s="15" t="s">
        <v>28</v>
      </c>
      <c r="J24" s="14" t="s">
        <v>40</v>
      </c>
      <c r="K24" s="10" t="s">
        <v>14</v>
      </c>
      <c r="L24" s="14" t="s">
        <v>91</v>
      </c>
      <c r="M24" s="14" t="s">
        <v>64</v>
      </c>
      <c r="N24" s="16" t="s">
        <v>42</v>
      </c>
      <c r="O24" s="5"/>
    </row>
    <row r="25" spans="2:16">
      <c r="B25" s="10" t="s">
        <v>59</v>
      </c>
      <c r="C25" s="36">
        <f t="shared" ref="C25:C31" si="1">(F25*E25)/D25</f>
        <v>51.369863013698627</v>
      </c>
      <c r="D25" s="10">
        <v>292</v>
      </c>
      <c r="E25" s="10">
        <v>1500</v>
      </c>
      <c r="F25" s="10">
        <v>10</v>
      </c>
      <c r="G25" s="36">
        <f t="shared" ref="G25:G31" si="2">E25-C25</f>
        <v>1448.6301369863013</v>
      </c>
      <c r="I25" s="9" t="s">
        <v>60</v>
      </c>
      <c r="J25" s="18">
        <v>410</v>
      </c>
      <c r="K25" s="18">
        <v>142866.12</v>
      </c>
      <c r="L25" s="18">
        <v>1</v>
      </c>
      <c r="M25" s="27">
        <f>I31</f>
        <v>58.575109199999993</v>
      </c>
      <c r="N25" s="28">
        <f>J25-M25</f>
        <v>351.42489080000001</v>
      </c>
      <c r="O25" s="5"/>
    </row>
    <row r="26" spans="2:16">
      <c r="B26" s="10" t="s">
        <v>84</v>
      </c>
      <c r="C26" s="36">
        <f t="shared" si="1"/>
        <v>34.403669724770644</v>
      </c>
      <c r="D26" s="10">
        <v>436</v>
      </c>
      <c r="E26" s="10">
        <v>1500</v>
      </c>
      <c r="F26" s="10">
        <v>10</v>
      </c>
      <c r="G26" s="36">
        <f t="shared" si="2"/>
        <v>1465.5963302752293</v>
      </c>
      <c r="K26" s="12"/>
      <c r="M26" s="17" t="s">
        <v>19</v>
      </c>
      <c r="N26" s="3"/>
    </row>
    <row r="27" spans="2:16">
      <c r="B27" s="10" t="s">
        <v>85</v>
      </c>
      <c r="C27" s="36">
        <f t="shared" si="1"/>
        <v>34.965034965034967</v>
      </c>
      <c r="D27" s="10">
        <v>429</v>
      </c>
      <c r="E27" s="10">
        <v>1500</v>
      </c>
      <c r="F27" s="10">
        <v>10</v>
      </c>
      <c r="G27" s="36">
        <f t="shared" si="2"/>
        <v>1465.0349650349651</v>
      </c>
      <c r="I27" s="30" t="s">
        <v>62</v>
      </c>
      <c r="J27" s="30">
        <f>1000/(10^9)</f>
        <v>9.9999999999999995E-7</v>
      </c>
      <c r="K27" s="33" t="s">
        <v>32</v>
      </c>
      <c r="N27" s="3"/>
    </row>
    <row r="28" spans="2:16">
      <c r="B28" s="10" t="s">
        <v>86</v>
      </c>
      <c r="C28" s="36">
        <f t="shared" si="1"/>
        <v>47.923322683706068</v>
      </c>
      <c r="D28" s="10">
        <v>313</v>
      </c>
      <c r="E28" s="10">
        <v>1500</v>
      </c>
      <c r="F28" s="10">
        <v>10</v>
      </c>
      <c r="G28" s="36">
        <f t="shared" si="2"/>
        <v>1452.0766773162939</v>
      </c>
      <c r="I28" s="80"/>
      <c r="J28" s="81"/>
      <c r="K28" s="82"/>
      <c r="N28" s="3"/>
      <c r="O28" s="5"/>
    </row>
    <row r="29" spans="2:16">
      <c r="B29" s="51" t="s">
        <v>87</v>
      </c>
      <c r="C29" s="36">
        <f t="shared" si="1"/>
        <v>31.446540880503143</v>
      </c>
      <c r="D29" s="10">
        <v>477</v>
      </c>
      <c r="E29" s="10">
        <v>1500</v>
      </c>
      <c r="F29" s="10">
        <v>10</v>
      </c>
      <c r="G29" s="36">
        <f t="shared" si="2"/>
        <v>1468.5534591194969</v>
      </c>
      <c r="I29" s="31">
        <f>J25*J27/(10^6)</f>
        <v>4.0999999999999998E-10</v>
      </c>
      <c r="J29" s="83" t="s">
        <v>23</v>
      </c>
      <c r="K29" s="84"/>
      <c r="L29" s="12"/>
      <c r="N29" s="3"/>
      <c r="O29" s="5"/>
    </row>
    <row r="30" spans="2:16">
      <c r="B30" s="51" t="s">
        <v>88</v>
      </c>
      <c r="C30" s="36">
        <f t="shared" si="1"/>
        <v>27.829313543599259</v>
      </c>
      <c r="D30" s="10">
        <v>539</v>
      </c>
      <c r="E30" s="10">
        <v>1500</v>
      </c>
      <c r="F30" s="10">
        <v>10</v>
      </c>
      <c r="G30" s="36">
        <f t="shared" si="2"/>
        <v>1472.1706864564007</v>
      </c>
      <c r="I30" s="31">
        <f>I29*K25</f>
        <v>5.8575109199999995E-5</v>
      </c>
      <c r="J30" s="83" t="s">
        <v>24</v>
      </c>
      <c r="K30" s="84"/>
      <c r="N30" s="3"/>
      <c r="P30" s="5"/>
    </row>
    <row r="31" spans="2:16">
      <c r="B31" s="51" t="s">
        <v>61</v>
      </c>
      <c r="C31" s="36">
        <f t="shared" si="1"/>
        <v>15</v>
      </c>
      <c r="D31" s="10">
        <v>1000</v>
      </c>
      <c r="E31" s="10">
        <v>1500</v>
      </c>
      <c r="F31" s="10">
        <v>10</v>
      </c>
      <c r="G31" s="36">
        <f t="shared" si="2"/>
        <v>1485</v>
      </c>
      <c r="I31" s="32">
        <f>(I30/L25)*10^6</f>
        <v>58.575109199999993</v>
      </c>
      <c r="J31" s="83" t="s">
        <v>26</v>
      </c>
      <c r="K31" s="84"/>
      <c r="P31" s="5"/>
    </row>
    <row r="32" spans="2:16">
      <c r="B32" s="19"/>
      <c r="C32" s="37"/>
      <c r="D32" s="38"/>
      <c r="E32" s="19"/>
      <c r="F32" s="19"/>
      <c r="G32" s="19"/>
      <c r="I32" s="5"/>
      <c r="J32" s="12"/>
      <c r="K32" s="12"/>
      <c r="P32" s="5"/>
    </row>
    <row r="33" spans="2:14">
      <c r="D33" s="12"/>
      <c r="E33" s="12"/>
      <c r="H33" s="5"/>
      <c r="N33" s="3"/>
    </row>
    <row r="34" spans="2:14">
      <c r="D34" s="12"/>
      <c r="E34" s="12"/>
      <c r="H34" s="5"/>
      <c r="N34" s="3"/>
    </row>
    <row r="35" spans="2:14">
      <c r="D35" s="12"/>
      <c r="E35" s="12"/>
      <c r="H35" s="5"/>
      <c r="N35" s="3"/>
    </row>
    <row r="36" spans="2:14">
      <c r="C36" s="12"/>
      <c r="D36" s="12"/>
      <c r="E36" s="12"/>
      <c r="H36" s="5"/>
      <c r="N36" s="3"/>
    </row>
    <row r="37" spans="2:14">
      <c r="C37" s="12"/>
      <c r="D37" s="12"/>
      <c r="E37" s="12"/>
      <c r="H37" s="5"/>
      <c r="N37" s="3"/>
    </row>
    <row r="38" spans="2:14">
      <c r="B38" s="12"/>
      <c r="C38" s="12"/>
      <c r="D38" s="12"/>
      <c r="E38" s="12"/>
      <c r="H38" s="5"/>
      <c r="N38" s="3"/>
    </row>
    <row r="39" spans="2:14">
      <c r="B39" s="12"/>
      <c r="H39" s="5"/>
      <c r="N39" s="3"/>
    </row>
    <row r="40" spans="2:14">
      <c r="B40" s="12"/>
      <c r="H40" s="5"/>
      <c r="N40" s="3"/>
    </row>
    <row r="41" spans="2:14">
      <c r="H41" s="5"/>
      <c r="N41" s="3"/>
    </row>
    <row r="42" spans="2:14">
      <c r="H42" s="5"/>
      <c r="N42" s="3"/>
    </row>
    <row r="43" spans="2:14">
      <c r="H43" s="5"/>
      <c r="N43" s="3"/>
    </row>
    <row r="44" spans="2:14">
      <c r="H44" s="5"/>
      <c r="N44" s="3"/>
    </row>
    <row r="45" spans="2:14">
      <c r="H45" s="5"/>
      <c r="N45" s="3"/>
    </row>
    <row r="46" spans="2:14">
      <c r="H46" s="5"/>
      <c r="N46" s="3"/>
    </row>
    <row r="47" spans="2:14">
      <c r="H47" s="5"/>
      <c r="N47" s="3"/>
    </row>
    <row r="48" spans="2:14">
      <c r="H48" s="5"/>
      <c r="N48" s="3"/>
    </row>
  </sheetData>
  <mergeCells count="6">
    <mergeCell ref="J31:K31"/>
    <mergeCell ref="N3:P3"/>
    <mergeCell ref="O6:O11"/>
    <mergeCell ref="I28:K28"/>
    <mergeCell ref="J29:K29"/>
    <mergeCell ref="J30:K30"/>
  </mergeCells>
  <phoneticPr fontId="12" type="noConversion"/>
  <hyperlinks>
    <hyperlink ref="M26" r:id="rId1" xr:uid="{B70CC9E4-0C00-CA48-A3D4-ECE8479880CB}"/>
  </hyperlinks>
  <pageMargins left="0.7" right="0.7" top="0.75" bottom="0.75" header="0.3" footer="0.3"/>
  <pageSetup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BLI Plate set-up BG505 SOSIP</vt:lpstr>
      <vt:lpstr>BLI set-up QA013 765 autologous</vt:lpstr>
      <vt:lpstr>'BLI Plate set-up BG505 SOSIP'!Print_Area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Cassie Simonich</dc:creator>
  <cp:lastModifiedBy>Doepker, Laura E.</cp:lastModifiedBy>
  <cp:lastPrinted>2020-05-29T16:06:07Z</cp:lastPrinted>
  <dcterms:created xsi:type="dcterms:W3CDTF">2017-12-07T22:47:43Z</dcterms:created>
  <dcterms:modified xsi:type="dcterms:W3CDTF">2020-08-06T22:12:47Z</dcterms:modified>
</cp:coreProperties>
</file>